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\Documents\HBA\OHBA\"/>
    </mc:Choice>
  </mc:AlternateContent>
  <xr:revisionPtr revIDLastSave="0" documentId="13_ncr:1_{41A0F2C2-D219-44D5-935D-42CA186239E7}" xr6:coauthVersionLast="43" xr6:coauthVersionMax="43" xr10:uidLastSave="{00000000-0000-0000-0000-000000000000}"/>
  <bookViews>
    <workbookView xWindow="-120" yWindow="-120" windowWidth="20730" windowHeight="11160" activeTab="3" xr2:uid="{1DB6AEDC-937A-41D2-A0F3-013E4E23589B}"/>
  </bookViews>
  <sheets>
    <sheet name="Sheet1" sheetId="1" r:id="rId1"/>
    <sheet name="Sheet3" sheetId="3" r:id="rId2"/>
    <sheet name="Sheet2" sheetId="2" r:id="rId3"/>
    <sheet name="Sheet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D24" i="2"/>
  <c r="E24" i="2"/>
  <c r="F24" i="2"/>
  <c r="G24" i="2"/>
  <c r="H24" i="2"/>
  <c r="I24" i="2"/>
  <c r="J24" i="2"/>
  <c r="K24" i="2"/>
  <c r="B24" i="2"/>
  <c r="C35" i="4"/>
  <c r="D30" i="4"/>
  <c r="D25" i="4"/>
  <c r="C21" i="4"/>
  <c r="C26" i="4" s="1"/>
  <c r="C17" i="4"/>
  <c r="D12" i="4"/>
  <c r="D7" i="4"/>
  <c r="C3" i="4"/>
  <c r="C6" i="2"/>
  <c r="D6" i="2"/>
  <c r="D7" i="2" s="1"/>
  <c r="E6" i="2"/>
  <c r="F6" i="2"/>
  <c r="F7" i="2" s="1"/>
  <c r="G6" i="2"/>
  <c r="H6" i="2"/>
  <c r="H7" i="2" s="1"/>
  <c r="I6" i="2"/>
  <c r="J6" i="2"/>
  <c r="J7" i="2" s="1"/>
  <c r="K6" i="2"/>
  <c r="B6" i="2"/>
  <c r="C32" i="2"/>
  <c r="D32" i="2" s="1"/>
  <c r="E32" i="2" s="1"/>
  <c r="F32" i="2" s="1"/>
  <c r="G32" i="2" s="1"/>
  <c r="H32" i="2" s="1"/>
  <c r="I32" i="2" s="1"/>
  <c r="J32" i="2" s="1"/>
  <c r="K32" i="2" s="1"/>
  <c r="L25" i="2"/>
  <c r="K30" i="2"/>
  <c r="J29" i="2"/>
  <c r="J31" i="2" s="1"/>
  <c r="I30" i="2"/>
  <c r="H29" i="2"/>
  <c r="H31" i="2" s="1"/>
  <c r="G30" i="2"/>
  <c r="F29" i="2"/>
  <c r="F31" i="2" s="1"/>
  <c r="E30" i="2"/>
  <c r="D29" i="2"/>
  <c r="D31" i="2" s="1"/>
  <c r="C30" i="2"/>
  <c r="B29" i="2"/>
  <c r="K16" i="2"/>
  <c r="I16" i="2"/>
  <c r="G16" i="2"/>
  <c r="E16" i="2"/>
  <c r="C16" i="2"/>
  <c r="J16" i="2"/>
  <c r="H16" i="2"/>
  <c r="F16" i="2"/>
  <c r="D16" i="2"/>
  <c r="B16" i="2"/>
  <c r="K7" i="2"/>
  <c r="K9" i="2" s="1"/>
  <c r="I7" i="2"/>
  <c r="I9" i="2" s="1"/>
  <c r="G7" i="2"/>
  <c r="G9" i="2" s="1"/>
  <c r="E7" i="2"/>
  <c r="E9" i="2" s="1"/>
  <c r="C7" i="2"/>
  <c r="C9" i="2" s="1"/>
  <c r="B7" i="2"/>
  <c r="L6" i="2"/>
  <c r="C35" i="3"/>
  <c r="D30" i="3"/>
  <c r="D25" i="3"/>
  <c r="C21" i="3"/>
  <c r="C26" i="3" s="1"/>
  <c r="C17" i="3"/>
  <c r="C3" i="3"/>
  <c r="D32" i="1"/>
  <c r="E32" i="1" s="1"/>
  <c r="F32" i="1" s="1"/>
  <c r="G32" i="1" s="1"/>
  <c r="H32" i="1" s="1"/>
  <c r="I32" i="1" s="1"/>
  <c r="J32" i="1" s="1"/>
  <c r="K32" i="1" s="1"/>
  <c r="C32" i="1"/>
  <c r="C33" i="1"/>
  <c r="B33" i="1"/>
  <c r="C30" i="1"/>
  <c r="D30" i="1"/>
  <c r="E30" i="1"/>
  <c r="F30" i="1"/>
  <c r="G30" i="1"/>
  <c r="H30" i="1"/>
  <c r="I30" i="1"/>
  <c r="J30" i="1"/>
  <c r="K30" i="1"/>
  <c r="B30" i="1"/>
  <c r="C18" i="1"/>
  <c r="D18" i="1"/>
  <c r="E18" i="1"/>
  <c r="F18" i="1"/>
  <c r="G18" i="1"/>
  <c r="H18" i="1"/>
  <c r="I18" i="1"/>
  <c r="J18" i="1"/>
  <c r="K18" i="1"/>
  <c r="B18" i="1"/>
  <c r="C15" i="1"/>
  <c r="D15" i="1"/>
  <c r="E15" i="1"/>
  <c r="F15" i="1"/>
  <c r="G15" i="1"/>
  <c r="H15" i="1"/>
  <c r="I15" i="1"/>
  <c r="J15" i="1"/>
  <c r="K15" i="1"/>
  <c r="C8" i="4" l="1"/>
  <c r="C13" i="4"/>
  <c r="F13" i="4" s="1"/>
  <c r="F8" i="4"/>
  <c r="C31" i="4"/>
  <c r="F31" i="4" s="1"/>
  <c r="F26" i="4"/>
  <c r="C15" i="2"/>
  <c r="G15" i="2"/>
  <c r="G18" i="2" s="1"/>
  <c r="K15" i="2"/>
  <c r="F30" i="2"/>
  <c r="F33" i="2" s="1"/>
  <c r="J30" i="2"/>
  <c r="J33" i="2" s="1"/>
  <c r="E15" i="2"/>
  <c r="E18" i="2" s="1"/>
  <c r="I15" i="2"/>
  <c r="I18" i="2" s="1"/>
  <c r="C18" i="2"/>
  <c r="K18" i="2"/>
  <c r="D30" i="2"/>
  <c r="D33" i="2" s="1"/>
  <c r="H30" i="2"/>
  <c r="H33" i="2" s="1"/>
  <c r="B30" i="2"/>
  <c r="B15" i="2"/>
  <c r="B9" i="2"/>
  <c r="D15" i="2"/>
  <c r="D18" i="2" s="1"/>
  <c r="D9" i="2"/>
  <c r="F15" i="2"/>
  <c r="F9" i="2"/>
  <c r="H15" i="2"/>
  <c r="H18" i="2" s="1"/>
  <c r="H9" i="2"/>
  <c r="J15" i="2"/>
  <c r="J9" i="2"/>
  <c r="B18" i="2"/>
  <c r="F18" i="2"/>
  <c r="J18" i="2"/>
  <c r="B31" i="2"/>
  <c r="B33" i="2" s="1"/>
  <c r="L14" i="2"/>
  <c r="C29" i="2"/>
  <c r="C31" i="2" s="1"/>
  <c r="C33" i="2" s="1"/>
  <c r="E29" i="2"/>
  <c r="E31" i="2" s="1"/>
  <c r="E33" i="2" s="1"/>
  <c r="G29" i="2"/>
  <c r="G31" i="2" s="1"/>
  <c r="G33" i="2" s="1"/>
  <c r="I29" i="2"/>
  <c r="I31" i="2" s="1"/>
  <c r="I33" i="2" s="1"/>
  <c r="K29" i="2"/>
  <c r="K31" i="2" s="1"/>
  <c r="K33" i="2" s="1"/>
  <c r="L24" i="2"/>
  <c r="L26" i="2" s="1"/>
  <c r="C31" i="3"/>
  <c r="F31" i="3" s="1"/>
  <c r="F26" i="3"/>
  <c r="D7" i="3"/>
  <c r="C8" i="3" s="1"/>
  <c r="D12" i="3"/>
  <c r="D33" i="1"/>
  <c r="C24" i="1"/>
  <c r="D24" i="1"/>
  <c r="E24" i="1"/>
  <c r="F24" i="1"/>
  <c r="G24" i="1"/>
  <c r="H24" i="1"/>
  <c r="I24" i="1"/>
  <c r="J24" i="1"/>
  <c r="K24" i="1"/>
  <c r="B24" i="1"/>
  <c r="C29" i="1"/>
  <c r="D29" i="1"/>
  <c r="E29" i="1"/>
  <c r="F29" i="1"/>
  <c r="G29" i="1"/>
  <c r="H29" i="1"/>
  <c r="I29" i="1"/>
  <c r="J29" i="1"/>
  <c r="K29" i="1"/>
  <c r="B29" i="1"/>
  <c r="B31" i="1" s="1"/>
  <c r="C14" i="1"/>
  <c r="D14" i="1"/>
  <c r="E14" i="1"/>
  <c r="F14" i="1"/>
  <c r="G14" i="1"/>
  <c r="H14" i="1"/>
  <c r="I14" i="1"/>
  <c r="J14" i="1"/>
  <c r="K14" i="1"/>
  <c r="B14" i="1"/>
  <c r="L29" i="2" l="1"/>
  <c r="L9" i="2"/>
  <c r="L10" i="2" s="1"/>
  <c r="M26" i="2" s="1"/>
  <c r="L33" i="2"/>
  <c r="N33" i="2" s="1"/>
  <c r="L18" i="2"/>
  <c r="N18" i="2" s="1"/>
  <c r="F8" i="3"/>
  <c r="C13" i="3"/>
  <c r="F13" i="3" s="1"/>
  <c r="E33" i="1"/>
  <c r="L29" i="1"/>
  <c r="F31" i="1"/>
  <c r="H31" i="1"/>
  <c r="J31" i="1"/>
  <c r="D16" i="1"/>
  <c r="H16" i="1"/>
  <c r="B16" i="1"/>
  <c r="F16" i="1"/>
  <c r="J16" i="1"/>
  <c r="L24" i="1"/>
  <c r="K31" i="1"/>
  <c r="I31" i="1"/>
  <c r="G31" i="1"/>
  <c r="E31" i="1"/>
  <c r="C31" i="1"/>
  <c r="L25" i="1"/>
  <c r="K16" i="1"/>
  <c r="I16" i="1"/>
  <c r="G16" i="1"/>
  <c r="E16" i="1"/>
  <c r="C16" i="1"/>
  <c r="L6" i="1"/>
  <c r="C7" i="1"/>
  <c r="C9" i="1" s="1"/>
  <c r="D7" i="1"/>
  <c r="D9" i="1" s="1"/>
  <c r="E7" i="1"/>
  <c r="E9" i="1" s="1"/>
  <c r="F7" i="1"/>
  <c r="F9" i="1" s="1"/>
  <c r="G7" i="1"/>
  <c r="G9" i="1" s="1"/>
  <c r="H7" i="1"/>
  <c r="H9" i="1" s="1"/>
  <c r="I7" i="1"/>
  <c r="I9" i="1" s="1"/>
  <c r="J7" i="1"/>
  <c r="J9" i="1" s="1"/>
  <c r="K7" i="1"/>
  <c r="K9" i="1" s="1"/>
  <c r="B7" i="1"/>
  <c r="N34" i="2" l="1"/>
  <c r="F33" i="1"/>
  <c r="B9" i="1"/>
  <c r="B15" i="1"/>
  <c r="L26" i="1"/>
  <c r="L9" i="1"/>
  <c r="L10" i="1" s="1"/>
  <c r="M26" i="1" s="1"/>
  <c r="D31" i="1"/>
  <c r="L14" i="1"/>
  <c r="L18" i="1"/>
  <c r="G33" i="1" l="1"/>
  <c r="N18" i="1"/>
  <c r="H33" i="1" l="1"/>
  <c r="I33" i="1" l="1"/>
  <c r="K33" i="1" l="1"/>
  <c r="J33" i="1"/>
  <c r="L33" i="1" l="1"/>
  <c r="N33" i="1" l="1"/>
  <c r="N34" i="1" s="1"/>
</calcChain>
</file>

<file path=xl/sharedStrings.xml><?xml version="1.0" encoding="utf-8"?>
<sst xmlns="http://schemas.openxmlformats.org/spreadsheetml/2006/main" count="130" uniqueCount="41">
  <si>
    <t>Lot #</t>
  </si>
  <si>
    <t>Auditor's Value</t>
  </si>
  <si>
    <t>Months Owned</t>
  </si>
  <si>
    <t>Taxes Paid</t>
  </si>
  <si>
    <t>Taxes @ 2% of AV</t>
  </si>
  <si>
    <t>Taxes Paid on Completed Homes under above scenario</t>
  </si>
  <si>
    <t>Taxes @ $100k Land Value</t>
  </si>
  <si>
    <t>Months Taxed as a Lot</t>
  </si>
  <si>
    <t>Months Taxed as Home</t>
  </si>
  <si>
    <t xml:space="preserve">Lot Price </t>
  </si>
  <si>
    <t>REAL ESTATE TAX ANALYSIS - Comparison of Current Method of Taxing Platting Subdivisions with Method Proposed by H.B. No. 149</t>
  </si>
  <si>
    <t>Taxes Paid on Completed Homes</t>
  </si>
  <si>
    <t>Taxes Paid on Lot (120 Day Build Out)</t>
  </si>
  <si>
    <t>Taxes Paid by Developer</t>
  </si>
  <si>
    <t>(Assumes Lot Price is 22% of Home Sales Price)</t>
  </si>
  <si>
    <t xml:space="preserve">Taxes Paid on Lots and Completed Homes After Purchase From Developer </t>
  </si>
  <si>
    <t>Property Taxes Paid Under Proposed H. B. No. 149</t>
  </si>
  <si>
    <t>(Assumes 2.5% Reduction in Lot Prices)</t>
  </si>
  <si>
    <t>(Sales Pace One Lot Every 180 Days/120 Day Home Construction Time)</t>
  </si>
  <si>
    <t>(Sales Pace One Lot Every 150 Days/120 Day Home Construction Time)</t>
  </si>
  <si>
    <t>PROJECT TOTAL</t>
  </si>
  <si>
    <t>Gross Revenue</t>
  </si>
  <si>
    <t>Land</t>
  </si>
  <si>
    <t>Development Cost</t>
  </si>
  <si>
    <t>Engineering/Soft Costs</t>
  </si>
  <si>
    <t>Cost of Sales</t>
  </si>
  <si>
    <t>Gross Margin</t>
  </si>
  <si>
    <t>Property Taxes</t>
  </si>
  <si>
    <t>Title Fees</t>
  </si>
  <si>
    <t>Interest Carry</t>
  </si>
  <si>
    <t>Sub Total</t>
  </si>
  <si>
    <t>Net Margin</t>
  </si>
  <si>
    <t>Total Lots</t>
  </si>
  <si>
    <t>Average Price</t>
  </si>
  <si>
    <t>Median Price</t>
  </si>
  <si>
    <t>Annual Velocity</t>
  </si>
  <si>
    <t>Project Duration (Yrs.)</t>
  </si>
  <si>
    <t>HB149 TAX COMPARISON - PROJECT PRO FORMA</t>
  </si>
  <si>
    <t>HB149 - PROJECT PRO FORMA</t>
  </si>
  <si>
    <t>Property Taxes Paid Under Current Tax Valuation Method (Using Sponsor's Home Values)</t>
  </si>
  <si>
    <t>Property Taxes Paid Under Current Tax Valuation Method (Using Sponsor's Lot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</si>
</sst>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6" formatCode="#,##0.0"/>
    <numFmt numFmtId="168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1" xfId="0" applyFont="1" applyBorder="1"/>
    <xf numFmtId="0" fontId="0" fillId="0" borderId="4" xfId="0" applyBorder="1"/>
    <xf numFmtId="164" fontId="0" fillId="0" borderId="0" xfId="0" applyNumberFormat="1" applyBorder="1"/>
    <xf numFmtId="10" fontId="1" fillId="0" borderId="0" xfId="0" applyNumberFormat="1" applyFont="1" applyBorder="1"/>
    <xf numFmtId="0" fontId="1" fillId="0" borderId="6" xfId="0" applyFont="1" applyBorder="1"/>
    <xf numFmtId="0" fontId="0" fillId="0" borderId="6" xfId="0" applyBorder="1"/>
    <xf numFmtId="0" fontId="0" fillId="0" borderId="8" xfId="0" applyBorder="1"/>
    <xf numFmtId="164" fontId="0" fillId="0" borderId="9" xfId="0" applyNumberForma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3" xfId="0" applyBorder="1"/>
    <xf numFmtId="0" fontId="0" fillId="0" borderId="5" xfId="0" applyBorder="1"/>
    <xf numFmtId="0" fontId="0" fillId="0" borderId="7" xfId="0" applyBorder="1"/>
    <xf numFmtId="0" fontId="0" fillId="0" borderId="6" xfId="0" applyFont="1" applyBorder="1"/>
    <xf numFmtId="10" fontId="0" fillId="0" borderId="0" xfId="0" applyNumberFormat="1" applyBorder="1"/>
    <xf numFmtId="0" fontId="0" fillId="0" borderId="21" xfId="0" applyBorder="1"/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6" fontId="1" fillId="0" borderId="0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0" fillId="0" borderId="13" xfId="0" applyNumberFormat="1" applyBorder="1"/>
    <xf numFmtId="3" fontId="0" fillId="0" borderId="20" xfId="0" applyNumberFormat="1" applyBorder="1" applyAlignment="1">
      <alignment horizontal="center" vertical="center"/>
    </xf>
    <xf numFmtId="164" fontId="0" fillId="0" borderId="20" xfId="0" applyNumberFormat="1" applyBorder="1"/>
    <xf numFmtId="6" fontId="0" fillId="0" borderId="20" xfId="0" applyNumberFormat="1" applyBorder="1"/>
    <xf numFmtId="0" fontId="0" fillId="0" borderId="23" xfId="0" applyBorder="1"/>
    <xf numFmtId="166" fontId="0" fillId="0" borderId="24" xfId="0" applyNumberFormat="1" applyBorder="1" applyAlignment="1">
      <alignment horizontal="center" vertical="center"/>
    </xf>
    <xf numFmtId="164" fontId="0" fillId="0" borderId="24" xfId="0" applyNumberFormat="1" applyBorder="1"/>
    <xf numFmtId="0" fontId="0" fillId="0" borderId="24" xfId="0" applyBorder="1"/>
    <xf numFmtId="0" fontId="0" fillId="0" borderId="25" xfId="0" applyBorder="1"/>
    <xf numFmtId="166" fontId="0" fillId="0" borderId="0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4" fontId="1" fillId="2" borderId="10" xfId="0" applyNumberFormat="1" applyFont="1" applyFill="1" applyBorder="1"/>
    <xf numFmtId="164" fontId="1" fillId="2" borderId="4" xfId="0" applyNumberFormat="1" applyFont="1" applyFill="1" applyBorder="1"/>
    <xf numFmtId="164" fontId="1" fillId="3" borderId="10" xfId="0" applyNumberFormat="1" applyFont="1" applyFill="1" applyBorder="1"/>
    <xf numFmtId="168" fontId="0" fillId="0" borderId="2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875BB-0689-4D9B-B19A-59D49955E871}">
  <dimension ref="A1:Y38"/>
  <sheetViews>
    <sheetView topLeftCell="A14" workbookViewId="0">
      <selection activeCell="N35" sqref="N35"/>
    </sheetView>
  </sheetViews>
  <sheetFormatPr defaultRowHeight="15" x14ac:dyDescent="0.25"/>
  <cols>
    <col min="1" max="1" width="34.28515625" bestFit="1" customWidth="1"/>
    <col min="2" max="2" width="10.140625" bestFit="1" customWidth="1"/>
    <col min="12" max="13" width="10.140625" bestFit="1" customWidth="1"/>
  </cols>
  <sheetData>
    <row r="1" spans="1:25" ht="15.75" thickBot="1" x14ac:dyDescent="0.3">
      <c r="A1" s="6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5" x14ac:dyDescent="0.25">
      <c r="A2" s="1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/>
    </row>
    <row r="3" spans="1:25" x14ac:dyDescent="0.25">
      <c r="A3" s="10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</row>
    <row r="4" spans="1:25" x14ac:dyDescent="0.25">
      <c r="A4" s="12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20"/>
    </row>
    <row r="5" spans="1:25" x14ac:dyDescent="0.25">
      <c r="A5" s="21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/>
      <c r="M5" s="22"/>
      <c r="N5" s="23"/>
    </row>
    <row r="6" spans="1:25" x14ac:dyDescent="0.25">
      <c r="A6" s="24" t="s">
        <v>1</v>
      </c>
      <c r="B6" s="8">
        <v>46000</v>
      </c>
      <c r="C6" s="8">
        <v>46000</v>
      </c>
      <c r="D6" s="8">
        <v>47000</v>
      </c>
      <c r="E6" s="8">
        <v>46000</v>
      </c>
      <c r="F6" s="8">
        <v>55000</v>
      </c>
      <c r="G6" s="8">
        <v>55000</v>
      </c>
      <c r="H6" s="8">
        <v>47000</v>
      </c>
      <c r="I6" s="8">
        <v>55000</v>
      </c>
      <c r="J6" s="8">
        <v>48000</v>
      </c>
      <c r="K6" s="8">
        <v>55000</v>
      </c>
      <c r="L6" s="8">
        <f>SUM(B6:K6)</f>
        <v>500000</v>
      </c>
      <c r="M6" s="5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25" t="s">
        <v>4</v>
      </c>
      <c r="B7" s="8">
        <f>B6*2%</f>
        <v>920</v>
      </c>
      <c r="C7" s="8">
        <f t="shared" ref="C7:K7" si="0">C6*2%</f>
        <v>920</v>
      </c>
      <c r="D7" s="8">
        <f t="shared" si="0"/>
        <v>940</v>
      </c>
      <c r="E7" s="8">
        <f t="shared" si="0"/>
        <v>920</v>
      </c>
      <c r="F7" s="8">
        <f t="shared" si="0"/>
        <v>1100</v>
      </c>
      <c r="G7" s="8">
        <f t="shared" si="0"/>
        <v>1100</v>
      </c>
      <c r="H7" s="8">
        <f t="shared" si="0"/>
        <v>940</v>
      </c>
      <c r="I7" s="8">
        <f t="shared" si="0"/>
        <v>1100</v>
      </c>
      <c r="J7" s="8">
        <f t="shared" si="0"/>
        <v>960</v>
      </c>
      <c r="K7" s="8">
        <f t="shared" si="0"/>
        <v>1100</v>
      </c>
      <c r="L7" s="5"/>
      <c r="M7" s="5"/>
      <c r="N7" s="7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x14ac:dyDescent="0.25">
      <c r="A8" s="26" t="s">
        <v>7</v>
      </c>
      <c r="B8" s="5">
        <v>0</v>
      </c>
      <c r="C8" s="5">
        <v>6</v>
      </c>
      <c r="D8" s="5">
        <v>12</v>
      </c>
      <c r="E8" s="5">
        <v>18</v>
      </c>
      <c r="F8" s="5">
        <v>24</v>
      </c>
      <c r="G8" s="5">
        <v>30</v>
      </c>
      <c r="H8" s="5">
        <v>36</v>
      </c>
      <c r="I8" s="5">
        <v>42</v>
      </c>
      <c r="J8" s="5">
        <v>48</v>
      </c>
      <c r="K8" s="5">
        <v>54</v>
      </c>
      <c r="L8" s="5"/>
      <c r="M8" s="5"/>
      <c r="N8" s="7"/>
    </row>
    <row r="9" spans="1:25" x14ac:dyDescent="0.25">
      <c r="A9" s="25" t="s">
        <v>13</v>
      </c>
      <c r="B9" s="8">
        <f>(B7/12)*B8</f>
        <v>0</v>
      </c>
      <c r="C9" s="8">
        <f t="shared" ref="C9:K9" si="1">(C7/12)*C8</f>
        <v>460</v>
      </c>
      <c r="D9" s="8">
        <f t="shared" si="1"/>
        <v>940</v>
      </c>
      <c r="E9" s="8">
        <f t="shared" si="1"/>
        <v>1380</v>
      </c>
      <c r="F9" s="8">
        <f t="shared" si="1"/>
        <v>2200</v>
      </c>
      <c r="G9" s="8">
        <f t="shared" si="1"/>
        <v>2750</v>
      </c>
      <c r="H9" s="8">
        <f t="shared" si="1"/>
        <v>2820</v>
      </c>
      <c r="I9" s="8">
        <f t="shared" si="1"/>
        <v>3850</v>
      </c>
      <c r="J9" s="8">
        <f t="shared" si="1"/>
        <v>3840</v>
      </c>
      <c r="K9" s="8">
        <f t="shared" si="1"/>
        <v>4950</v>
      </c>
      <c r="L9" s="8">
        <f>SUM(B9:K9)</f>
        <v>23190</v>
      </c>
      <c r="M9" s="5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9">
        <f>L9/L6</f>
        <v>4.6379999999999998E-2</v>
      </c>
      <c r="M10" s="5"/>
      <c r="N10" s="7"/>
    </row>
    <row r="11" spans="1:25" x14ac:dyDescent="0.25">
      <c r="A11" s="11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</row>
    <row r="12" spans="1:25" x14ac:dyDescent="0.25">
      <c r="A12" s="11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</row>
    <row r="13" spans="1:25" x14ac:dyDescent="0.25">
      <c r="A13" s="21" t="s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/>
      <c r="M13" s="22"/>
      <c r="N13" s="23"/>
    </row>
    <row r="14" spans="1:25" x14ac:dyDescent="0.25">
      <c r="A14" s="24" t="s">
        <v>1</v>
      </c>
      <c r="B14" s="8">
        <f>B6/0.22</f>
        <v>209090.90909090909</v>
      </c>
      <c r="C14" s="8">
        <f>C6/0.22</f>
        <v>209090.90909090909</v>
      </c>
      <c r="D14" s="8">
        <f>D6/0.22</f>
        <v>213636.36363636365</v>
      </c>
      <c r="E14" s="8">
        <f>E6/0.22</f>
        <v>209090.90909090909</v>
      </c>
      <c r="F14" s="8">
        <f>F6/0.22</f>
        <v>250000</v>
      </c>
      <c r="G14" s="8">
        <f>G6/0.22</f>
        <v>250000</v>
      </c>
      <c r="H14" s="8">
        <f>H6/0.22</f>
        <v>213636.36363636365</v>
      </c>
      <c r="I14" s="8">
        <f>I6/0.22</f>
        <v>250000</v>
      </c>
      <c r="J14" s="8">
        <f>J6/0.22</f>
        <v>218181.81818181818</v>
      </c>
      <c r="K14" s="8">
        <f>K6/0.22</f>
        <v>250000</v>
      </c>
      <c r="L14" s="8">
        <f>SUM(B14:K14)</f>
        <v>2272727.2727272725</v>
      </c>
      <c r="M14" s="5"/>
      <c r="N14" s="7"/>
    </row>
    <row r="15" spans="1:25" x14ac:dyDescent="0.25">
      <c r="A15" s="25" t="s">
        <v>12</v>
      </c>
      <c r="B15" s="8">
        <f>B7/3</f>
        <v>306.66666666666669</v>
      </c>
      <c r="C15" s="8">
        <f t="shared" ref="C15:K15" si="2">C7/3</f>
        <v>306.66666666666669</v>
      </c>
      <c r="D15" s="8">
        <f t="shared" si="2"/>
        <v>313.33333333333331</v>
      </c>
      <c r="E15" s="8">
        <f t="shared" si="2"/>
        <v>306.66666666666669</v>
      </c>
      <c r="F15" s="8">
        <f t="shared" si="2"/>
        <v>366.66666666666669</v>
      </c>
      <c r="G15" s="8">
        <f t="shared" si="2"/>
        <v>366.66666666666669</v>
      </c>
      <c r="H15" s="8">
        <f t="shared" si="2"/>
        <v>313.33333333333331</v>
      </c>
      <c r="I15" s="8">
        <f t="shared" si="2"/>
        <v>366.66666666666669</v>
      </c>
      <c r="J15" s="8">
        <f t="shared" si="2"/>
        <v>320</v>
      </c>
      <c r="K15" s="8">
        <f t="shared" si="2"/>
        <v>366.66666666666669</v>
      </c>
      <c r="L15" s="8"/>
      <c r="M15" s="5"/>
      <c r="N15" s="7"/>
    </row>
    <row r="16" spans="1:25" x14ac:dyDescent="0.25">
      <c r="A16" s="26" t="s">
        <v>11</v>
      </c>
      <c r="B16" s="8">
        <f>B14*2%</f>
        <v>4181.818181818182</v>
      </c>
      <c r="C16" s="8">
        <f>C14*2%</f>
        <v>4181.818181818182</v>
      </c>
      <c r="D16" s="8">
        <f>D14*2%</f>
        <v>4272.727272727273</v>
      </c>
      <c r="E16" s="8">
        <f>E14*2%</f>
        <v>4181.818181818182</v>
      </c>
      <c r="F16" s="8">
        <f>F14*2%</f>
        <v>5000</v>
      </c>
      <c r="G16" s="8">
        <f>G14*2%</f>
        <v>5000</v>
      </c>
      <c r="H16" s="8">
        <f>H14*2%</f>
        <v>4272.727272727273</v>
      </c>
      <c r="I16" s="8">
        <f>I14*2%</f>
        <v>5000</v>
      </c>
      <c r="J16" s="8">
        <f>J14*2%</f>
        <v>4363.636363636364</v>
      </c>
      <c r="K16" s="8">
        <f>K14*2%</f>
        <v>5000</v>
      </c>
      <c r="L16" s="5"/>
      <c r="M16" s="5"/>
      <c r="N16" s="7"/>
    </row>
    <row r="17" spans="1:14" x14ac:dyDescent="0.25">
      <c r="A17" s="25" t="s">
        <v>2</v>
      </c>
      <c r="B17" s="5">
        <v>56</v>
      </c>
      <c r="C17" s="5">
        <v>50</v>
      </c>
      <c r="D17" s="5">
        <v>44</v>
      </c>
      <c r="E17" s="5">
        <v>38</v>
      </c>
      <c r="F17" s="5">
        <v>32</v>
      </c>
      <c r="G17" s="5">
        <v>26</v>
      </c>
      <c r="H17" s="5">
        <v>20</v>
      </c>
      <c r="I17" s="5">
        <v>14</v>
      </c>
      <c r="J17" s="5">
        <v>8</v>
      </c>
      <c r="K17" s="5">
        <v>2</v>
      </c>
      <c r="L17" s="5"/>
      <c r="M17" s="5"/>
      <c r="N17" s="7"/>
    </row>
    <row r="18" spans="1:14" x14ac:dyDescent="0.25">
      <c r="A18" s="27" t="s">
        <v>3</v>
      </c>
      <c r="B18" s="13">
        <f>((B16/12)*B17)+B15</f>
        <v>19821.818181818184</v>
      </c>
      <c r="C18" s="13">
        <f t="shared" ref="C18:K18" si="3">((C16/12)*C17)+C15</f>
        <v>17730.909090909092</v>
      </c>
      <c r="D18" s="13">
        <f t="shared" si="3"/>
        <v>15980</v>
      </c>
      <c r="E18" s="13">
        <f t="shared" si="3"/>
        <v>13549.09090909091</v>
      </c>
      <c r="F18" s="13">
        <f t="shared" si="3"/>
        <v>13700</v>
      </c>
      <c r="G18" s="13">
        <f t="shared" si="3"/>
        <v>11200</v>
      </c>
      <c r="H18" s="13">
        <f t="shared" si="3"/>
        <v>7434.545454545454</v>
      </c>
      <c r="I18" s="13">
        <f t="shared" si="3"/>
        <v>6200.0000000000009</v>
      </c>
      <c r="J18" s="13">
        <f t="shared" si="3"/>
        <v>3229.0909090909095</v>
      </c>
      <c r="K18" s="13">
        <f t="shared" si="3"/>
        <v>1200</v>
      </c>
      <c r="L18" s="13">
        <f>SUM(B18:K18)</f>
        <v>110045.45454545456</v>
      </c>
      <c r="M18" s="14"/>
      <c r="N18" s="56">
        <f>L18+L9</f>
        <v>133235.45454545456</v>
      </c>
    </row>
    <row r="19" spans="1:14" x14ac:dyDescent="0.25">
      <c r="L19" s="2"/>
    </row>
    <row r="20" spans="1:14" x14ac:dyDescent="0.25">
      <c r="A20" s="17" t="s">
        <v>16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</row>
    <row r="21" spans="1:14" x14ac:dyDescent="0.25">
      <c r="A21" s="28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</row>
    <row r="22" spans="1:14" x14ac:dyDescent="0.25">
      <c r="A22" s="11" t="s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/>
    </row>
    <row r="23" spans="1:14" x14ac:dyDescent="0.25">
      <c r="A23" s="21" t="s">
        <v>0</v>
      </c>
      <c r="B23" s="22">
        <v>1</v>
      </c>
      <c r="C23" s="22">
        <v>2</v>
      </c>
      <c r="D23" s="22">
        <v>3</v>
      </c>
      <c r="E23" s="22">
        <v>4</v>
      </c>
      <c r="F23" s="22">
        <v>5</v>
      </c>
      <c r="G23" s="22">
        <v>6</v>
      </c>
      <c r="H23" s="22">
        <v>7</v>
      </c>
      <c r="I23" s="22">
        <v>8</v>
      </c>
      <c r="J23" s="22">
        <v>9</v>
      </c>
      <c r="K23" s="22">
        <v>10</v>
      </c>
      <c r="L23" s="22"/>
      <c r="M23" s="22"/>
      <c r="N23" s="23"/>
    </row>
    <row r="24" spans="1:14" x14ac:dyDescent="0.25">
      <c r="A24" s="11" t="s">
        <v>9</v>
      </c>
      <c r="B24" s="8">
        <f>B6*0.975</f>
        <v>44850</v>
      </c>
      <c r="C24" s="8">
        <f>C6*0.975</f>
        <v>44850</v>
      </c>
      <c r="D24" s="8">
        <f>D6*0.975</f>
        <v>45825</v>
      </c>
      <c r="E24" s="8">
        <f>E6*0.975</f>
        <v>44850</v>
      </c>
      <c r="F24" s="8">
        <f>F6*0.975</f>
        <v>53625</v>
      </c>
      <c r="G24" s="8">
        <f>G6*0.975</f>
        <v>53625</v>
      </c>
      <c r="H24" s="8">
        <f>H6*0.975</f>
        <v>45825</v>
      </c>
      <c r="I24" s="8">
        <f>I6*0.975</f>
        <v>53625</v>
      </c>
      <c r="J24" s="8">
        <f>J6*0.975</f>
        <v>46800</v>
      </c>
      <c r="K24" s="8">
        <f>K6*0.975</f>
        <v>53625</v>
      </c>
      <c r="L24" s="8">
        <f>SUM(B24:K24)</f>
        <v>487500</v>
      </c>
      <c r="M24" s="5"/>
      <c r="N24" s="7"/>
    </row>
    <row r="25" spans="1:14" x14ac:dyDescent="0.25">
      <c r="A25" s="11" t="s">
        <v>6</v>
      </c>
      <c r="B25" s="8">
        <v>1000</v>
      </c>
      <c r="C25" s="8">
        <v>1000</v>
      </c>
      <c r="D25" s="8">
        <v>1000</v>
      </c>
      <c r="E25" s="8">
        <v>1000</v>
      </c>
      <c r="F25" s="8">
        <v>1000</v>
      </c>
      <c r="G25" s="8">
        <v>1000</v>
      </c>
      <c r="H25" s="8">
        <v>1000</v>
      </c>
      <c r="I25" s="8">
        <v>1000</v>
      </c>
      <c r="J25" s="8">
        <v>1000</v>
      </c>
      <c r="K25" s="8">
        <v>1000</v>
      </c>
      <c r="L25" s="8">
        <f>SUM(B25:K25)</f>
        <v>10000</v>
      </c>
      <c r="M25" s="5"/>
      <c r="N25" s="7"/>
    </row>
    <row r="26" spans="1:14" x14ac:dyDescent="0.25">
      <c r="A26" s="11"/>
      <c r="B26" s="5"/>
      <c r="C26" s="5"/>
      <c r="D26" s="5"/>
      <c r="E26" s="5"/>
      <c r="F26" s="5"/>
      <c r="G26" s="5"/>
      <c r="H26" s="5"/>
      <c r="I26" s="5"/>
      <c r="J26" s="5"/>
      <c r="K26" s="5"/>
      <c r="L26" s="9">
        <f>L25/L24</f>
        <v>2.0512820512820513E-2</v>
      </c>
      <c r="M26" s="9">
        <f>L26-L10</f>
        <v>-2.5867179487179485E-2</v>
      </c>
      <c r="N26" s="7"/>
    </row>
    <row r="27" spans="1:14" x14ac:dyDescent="0.25">
      <c r="A27" s="11" t="s">
        <v>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/>
    </row>
    <row r="28" spans="1:14" x14ac:dyDescent="0.25">
      <c r="A28" s="11" t="s">
        <v>0</v>
      </c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5">
        <v>7</v>
      </c>
      <c r="I28" s="5">
        <v>8</v>
      </c>
      <c r="J28" s="5">
        <v>9</v>
      </c>
      <c r="K28" s="5">
        <v>10</v>
      </c>
      <c r="L28" s="5"/>
      <c r="M28" s="5"/>
      <c r="N28" s="7"/>
    </row>
    <row r="29" spans="1:14" x14ac:dyDescent="0.25">
      <c r="A29" s="11" t="s">
        <v>1</v>
      </c>
      <c r="B29" s="8">
        <f>B24/0.22</f>
        <v>203863.63636363635</v>
      </c>
      <c r="C29" s="8">
        <f t="shared" ref="C29:K29" si="4">C24/0.22</f>
        <v>203863.63636363635</v>
      </c>
      <c r="D29" s="8">
        <f t="shared" si="4"/>
        <v>208295.45454545456</v>
      </c>
      <c r="E29" s="8">
        <f t="shared" si="4"/>
        <v>203863.63636363635</v>
      </c>
      <c r="F29" s="8">
        <f t="shared" si="4"/>
        <v>243750</v>
      </c>
      <c r="G29" s="8">
        <f t="shared" si="4"/>
        <v>243750</v>
      </c>
      <c r="H29" s="8">
        <f t="shared" si="4"/>
        <v>208295.45454545456</v>
      </c>
      <c r="I29" s="8">
        <f t="shared" si="4"/>
        <v>243750</v>
      </c>
      <c r="J29" s="8">
        <f t="shared" si="4"/>
        <v>212727.27272727274</v>
      </c>
      <c r="K29" s="8">
        <f t="shared" si="4"/>
        <v>243750</v>
      </c>
      <c r="L29" s="8">
        <f>SUM(B29:K29)</f>
        <v>2215909.0909090908</v>
      </c>
      <c r="M29" s="5"/>
      <c r="N29" s="7"/>
    </row>
    <row r="30" spans="1:14" x14ac:dyDescent="0.25">
      <c r="A30" s="11" t="s">
        <v>12</v>
      </c>
      <c r="B30" s="8">
        <f>(B24*0.02)/3</f>
        <v>299</v>
      </c>
      <c r="C30" s="8">
        <f t="shared" ref="C30:K30" si="5">(C24*0.02)/3</f>
        <v>299</v>
      </c>
      <c r="D30" s="8">
        <f t="shared" si="5"/>
        <v>305.5</v>
      </c>
      <c r="E30" s="8">
        <f t="shared" si="5"/>
        <v>299</v>
      </c>
      <c r="F30" s="8">
        <f t="shared" si="5"/>
        <v>357.5</v>
      </c>
      <c r="G30" s="8">
        <f t="shared" si="5"/>
        <v>357.5</v>
      </c>
      <c r="H30" s="8">
        <f t="shared" si="5"/>
        <v>305.5</v>
      </c>
      <c r="I30" s="8">
        <f t="shared" si="5"/>
        <v>357.5</v>
      </c>
      <c r="J30" s="8">
        <f t="shared" si="5"/>
        <v>312</v>
      </c>
      <c r="K30" s="8">
        <f t="shared" si="5"/>
        <v>357.5</v>
      </c>
      <c r="L30" s="8"/>
      <c r="M30" s="5"/>
      <c r="N30" s="7"/>
    </row>
    <row r="31" spans="1:14" x14ac:dyDescent="0.25">
      <c r="A31" s="11" t="s">
        <v>11</v>
      </c>
      <c r="B31" s="8">
        <f>B29*2%</f>
        <v>4077.272727272727</v>
      </c>
      <c r="C31" s="8">
        <f t="shared" ref="C31" si="6">C29*2%</f>
        <v>4077.272727272727</v>
      </c>
      <c r="D31" s="8">
        <f t="shared" ref="D31" si="7">D29*2%</f>
        <v>4165.909090909091</v>
      </c>
      <c r="E31" s="8">
        <f t="shared" ref="E31" si="8">E29*2%</f>
        <v>4077.272727272727</v>
      </c>
      <c r="F31" s="8">
        <f t="shared" ref="F31" si="9">F29*2%</f>
        <v>4875</v>
      </c>
      <c r="G31" s="8">
        <f t="shared" ref="G31" si="10">G29*2%</f>
        <v>4875</v>
      </c>
      <c r="H31" s="8">
        <f t="shared" ref="H31" si="11">H29*2%</f>
        <v>4165.909090909091</v>
      </c>
      <c r="I31" s="8">
        <f t="shared" ref="I31" si="12">I29*2%</f>
        <v>4875</v>
      </c>
      <c r="J31" s="8">
        <f t="shared" ref="J31" si="13">J29*2%</f>
        <v>4254.545454545455</v>
      </c>
      <c r="K31" s="8">
        <f t="shared" ref="K31" si="14">K29*2%</f>
        <v>4875</v>
      </c>
      <c r="L31" s="5"/>
      <c r="M31" s="5"/>
      <c r="N31" s="7"/>
    </row>
    <row r="32" spans="1:14" x14ac:dyDescent="0.25">
      <c r="A32" s="11" t="s">
        <v>8</v>
      </c>
      <c r="B32" s="5">
        <v>56</v>
      </c>
      <c r="C32" s="5">
        <f>B32-5</f>
        <v>51</v>
      </c>
      <c r="D32" s="5">
        <f t="shared" ref="D32:K32" si="15">C32-5</f>
        <v>46</v>
      </c>
      <c r="E32" s="5">
        <f t="shared" si="15"/>
        <v>41</v>
      </c>
      <c r="F32" s="5">
        <f t="shared" si="15"/>
        <v>36</v>
      </c>
      <c r="G32" s="5">
        <f t="shared" si="15"/>
        <v>31</v>
      </c>
      <c r="H32" s="5">
        <f t="shared" si="15"/>
        <v>26</v>
      </c>
      <c r="I32" s="5">
        <f t="shared" si="15"/>
        <v>21</v>
      </c>
      <c r="J32" s="5">
        <f t="shared" si="15"/>
        <v>16</v>
      </c>
      <c r="K32" s="5">
        <f t="shared" si="15"/>
        <v>11</v>
      </c>
      <c r="L32" s="5"/>
      <c r="M32" s="5"/>
      <c r="N32" s="7"/>
    </row>
    <row r="33" spans="1:14" x14ac:dyDescent="0.25">
      <c r="A33" s="11" t="s">
        <v>3</v>
      </c>
      <c r="B33" s="8">
        <f>(((B31/12)*B32)+((B24*2%)/3))+B30</f>
        <v>19625.272727272728</v>
      </c>
      <c r="C33" s="8">
        <f t="shared" ref="C33:K33" si="16">(((C31/12)*C32)+((C24*2%)/3))+C30</f>
        <v>17926.409090909088</v>
      </c>
      <c r="D33" s="8">
        <f t="shared" si="16"/>
        <v>16580.318181818184</v>
      </c>
      <c r="E33" s="8">
        <f t="shared" si="16"/>
        <v>14528.681818181818</v>
      </c>
      <c r="F33" s="8">
        <f t="shared" si="16"/>
        <v>15340</v>
      </c>
      <c r="G33" s="8">
        <f t="shared" si="16"/>
        <v>13308.75</v>
      </c>
      <c r="H33" s="8">
        <f t="shared" si="16"/>
        <v>9637.136363636364</v>
      </c>
      <c r="I33" s="8">
        <f t="shared" si="16"/>
        <v>9246.25</v>
      </c>
      <c r="J33" s="8">
        <f t="shared" si="16"/>
        <v>6296.727272727273</v>
      </c>
      <c r="K33" s="8">
        <f t="shared" si="16"/>
        <v>5183.75</v>
      </c>
      <c r="L33" s="8">
        <f>SUM(B33:K33)</f>
        <v>127673.29545454547</v>
      </c>
      <c r="M33" s="8"/>
      <c r="N33" s="57">
        <f>L25+L33+M33</f>
        <v>137673.29545454547</v>
      </c>
    </row>
    <row r="34" spans="1:14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58">
        <f>N33-N18</f>
        <v>4437.8409090909117</v>
      </c>
    </row>
    <row r="38" spans="1:14" x14ac:dyDescent="0.25">
      <c r="N38" s="1"/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3A3C-6770-4F69-BFB9-F735A0EBA8E0}">
  <dimension ref="A1:G35"/>
  <sheetViews>
    <sheetView topLeftCell="A13" workbookViewId="0">
      <selection activeCell="D22" sqref="D22"/>
    </sheetView>
  </sheetViews>
  <sheetFormatPr defaultRowHeight="15" x14ac:dyDescent="0.25"/>
  <cols>
    <col min="1" max="1" width="14.28515625" bestFit="1" customWidth="1"/>
    <col min="2" max="2" width="21.5703125" bestFit="1" customWidth="1"/>
    <col min="3" max="3" width="31.85546875" bestFit="1" customWidth="1"/>
    <col min="4" max="4" width="13.28515625" bestFit="1" customWidth="1"/>
    <col min="5" max="5" width="12.5703125" bestFit="1" customWidth="1"/>
    <col min="6" max="6" width="7.140625" bestFit="1" customWidth="1"/>
  </cols>
  <sheetData>
    <row r="1" spans="1:7" ht="15.75" thickBot="1" x14ac:dyDescent="0.3">
      <c r="A1" s="30"/>
      <c r="B1" s="30"/>
      <c r="C1" s="31" t="s">
        <v>37</v>
      </c>
      <c r="D1" s="30"/>
      <c r="E1" s="30"/>
      <c r="F1" s="30"/>
      <c r="G1" s="5"/>
    </row>
    <row r="2" spans="1:7" x14ac:dyDescent="0.25">
      <c r="A2" s="5"/>
      <c r="B2" s="5"/>
      <c r="C2" s="32" t="s">
        <v>20</v>
      </c>
      <c r="D2" s="5"/>
      <c r="E2" s="5"/>
      <c r="F2" s="5"/>
      <c r="G2" s="5"/>
    </row>
    <row r="3" spans="1:7" x14ac:dyDescent="0.25">
      <c r="A3" s="25" t="s">
        <v>21</v>
      </c>
      <c r="B3" s="5"/>
      <c r="C3" s="33">
        <f>D16*C15</f>
        <v>500000</v>
      </c>
      <c r="D3" s="34"/>
      <c r="E3" s="34"/>
      <c r="F3" s="5"/>
      <c r="G3" s="5"/>
    </row>
    <row r="4" spans="1:7" x14ac:dyDescent="0.25">
      <c r="A4" s="5"/>
      <c r="B4" s="5" t="s">
        <v>22</v>
      </c>
      <c r="C4" s="34"/>
      <c r="D4" s="35">
        <v>-100000</v>
      </c>
      <c r="E4" s="36"/>
      <c r="F4" s="5"/>
      <c r="G4" s="5"/>
    </row>
    <row r="5" spans="1:7" x14ac:dyDescent="0.25">
      <c r="A5" s="5"/>
      <c r="B5" s="5" t="s">
        <v>23</v>
      </c>
      <c r="C5" s="37"/>
      <c r="D5" s="35">
        <v>-200000</v>
      </c>
      <c r="E5" s="36"/>
      <c r="F5" s="5"/>
      <c r="G5" s="5"/>
    </row>
    <row r="6" spans="1:7" x14ac:dyDescent="0.25">
      <c r="A6" s="5"/>
      <c r="B6" s="5" t="s">
        <v>24</v>
      </c>
      <c r="C6" s="37"/>
      <c r="D6" s="38">
        <v>-30000</v>
      </c>
      <c r="E6" s="39"/>
      <c r="F6" s="5"/>
      <c r="G6" s="5"/>
    </row>
    <row r="7" spans="1:7" x14ac:dyDescent="0.25">
      <c r="A7" s="5"/>
      <c r="B7" s="5" t="s">
        <v>25</v>
      </c>
      <c r="C7" s="37"/>
      <c r="D7" s="35">
        <f>SUM(D4:D6)</f>
        <v>-330000</v>
      </c>
      <c r="E7" s="36"/>
      <c r="G7" s="5"/>
    </row>
    <row r="8" spans="1:7" x14ac:dyDescent="0.25">
      <c r="A8" s="25" t="s">
        <v>26</v>
      </c>
      <c r="B8" s="5"/>
      <c r="C8" s="33">
        <f>C3+D7</f>
        <v>170000</v>
      </c>
      <c r="D8" s="35"/>
      <c r="F8" s="40">
        <f>C8/C3</f>
        <v>0.34</v>
      </c>
      <c r="G8" s="5"/>
    </row>
    <row r="9" spans="1:7" x14ac:dyDescent="0.25">
      <c r="A9" s="5"/>
      <c r="B9" s="5" t="s">
        <v>27</v>
      </c>
      <c r="C9" s="37"/>
      <c r="D9" s="35">
        <v>-23190</v>
      </c>
      <c r="E9" s="36"/>
      <c r="F9" s="5"/>
      <c r="G9" s="5"/>
    </row>
    <row r="10" spans="1:7" x14ac:dyDescent="0.25">
      <c r="A10" s="5"/>
      <c r="B10" s="5" t="s">
        <v>28</v>
      </c>
      <c r="C10" s="37"/>
      <c r="D10" s="35">
        <v>-5050</v>
      </c>
      <c r="E10" s="36"/>
      <c r="F10" s="5"/>
      <c r="G10" s="5"/>
    </row>
    <row r="11" spans="1:7" x14ac:dyDescent="0.25">
      <c r="A11" s="5"/>
      <c r="B11" s="41" t="s">
        <v>29</v>
      </c>
      <c r="C11" s="37"/>
      <c r="D11" s="38">
        <v>-38000</v>
      </c>
      <c r="E11" s="39"/>
      <c r="F11" s="5"/>
      <c r="G11" s="5"/>
    </row>
    <row r="12" spans="1:7" x14ac:dyDescent="0.25">
      <c r="A12" s="5"/>
      <c r="B12" s="5" t="s">
        <v>30</v>
      </c>
      <c r="D12" s="42">
        <f>SUM(D9:D11)</f>
        <v>-66240</v>
      </c>
      <c r="E12" s="29"/>
      <c r="G12" s="5"/>
    </row>
    <row r="13" spans="1:7" ht="15.75" thickBot="1" x14ac:dyDescent="0.3">
      <c r="A13" s="25" t="s">
        <v>31</v>
      </c>
      <c r="B13" s="5"/>
      <c r="C13" s="43">
        <f>C8+D12</f>
        <v>103760</v>
      </c>
      <c r="D13" s="37"/>
      <c r="F13" s="40">
        <f>C13/C3</f>
        <v>0.20752000000000001</v>
      </c>
      <c r="G13" s="5"/>
    </row>
    <row r="14" spans="1:7" ht="15.75" thickTop="1" x14ac:dyDescent="0.25">
      <c r="A14" s="5"/>
      <c r="F14" s="5"/>
      <c r="G14" s="5"/>
    </row>
    <row r="15" spans="1:7" x14ac:dyDescent="0.25">
      <c r="A15" s="5"/>
      <c r="B15" s="25" t="s">
        <v>32</v>
      </c>
      <c r="C15" s="44">
        <v>10</v>
      </c>
      <c r="D15" s="45" t="s">
        <v>33</v>
      </c>
      <c r="E15" s="25" t="s">
        <v>34</v>
      </c>
      <c r="F15" s="5"/>
      <c r="G15" s="5"/>
    </row>
    <row r="16" spans="1:7" ht="15.75" thickBot="1" x14ac:dyDescent="0.3">
      <c r="A16" s="5"/>
      <c r="B16" s="24" t="s">
        <v>35</v>
      </c>
      <c r="C16" s="46">
        <v>2</v>
      </c>
      <c r="D16" s="47">
        <v>50000</v>
      </c>
      <c r="E16" s="48">
        <v>0</v>
      </c>
      <c r="F16" s="5"/>
      <c r="G16" s="5"/>
    </row>
    <row r="17" spans="1:7" ht="15.75" thickBot="1" x14ac:dyDescent="0.3">
      <c r="A17" s="30"/>
      <c r="B17" s="49" t="s">
        <v>36</v>
      </c>
      <c r="C17" s="50">
        <f>C15/C16</f>
        <v>5</v>
      </c>
      <c r="D17" s="51"/>
      <c r="E17" s="52"/>
      <c r="F17" s="53"/>
      <c r="G17" s="5"/>
    </row>
    <row r="18" spans="1:7" x14ac:dyDescent="0.25">
      <c r="A18" s="5"/>
      <c r="B18" s="5"/>
      <c r="C18" s="54"/>
      <c r="D18" s="8"/>
      <c r="E18" s="5"/>
      <c r="F18" s="5"/>
      <c r="G18" s="5"/>
    </row>
    <row r="19" spans="1:7" ht="15.75" thickBot="1" x14ac:dyDescent="0.3">
      <c r="A19" s="30"/>
      <c r="B19" s="30"/>
      <c r="C19" s="31" t="s">
        <v>38</v>
      </c>
      <c r="D19" s="30"/>
      <c r="E19" s="30"/>
      <c r="F19" s="30"/>
    </row>
    <row r="20" spans="1:7" x14ac:dyDescent="0.25">
      <c r="A20" s="5"/>
      <c r="B20" s="5"/>
      <c r="C20" s="32" t="s">
        <v>20</v>
      </c>
      <c r="D20" s="5"/>
      <c r="E20" s="5"/>
      <c r="F20" s="5"/>
    </row>
    <row r="21" spans="1:7" x14ac:dyDescent="0.25">
      <c r="A21" s="25" t="s">
        <v>21</v>
      </c>
      <c r="B21" s="5"/>
      <c r="C21" s="33">
        <f>D34*C33</f>
        <v>487500</v>
      </c>
      <c r="D21" s="34"/>
      <c r="E21" s="34"/>
      <c r="F21" s="5"/>
    </row>
    <row r="22" spans="1:7" x14ac:dyDescent="0.25">
      <c r="A22" s="5"/>
      <c r="B22" s="5" t="s">
        <v>22</v>
      </c>
      <c r="C22" s="34"/>
      <c r="D22" s="35">
        <v>-100000</v>
      </c>
      <c r="E22" s="36"/>
      <c r="F22" s="5"/>
    </row>
    <row r="23" spans="1:7" x14ac:dyDescent="0.25">
      <c r="A23" s="5"/>
      <c r="B23" s="5" t="s">
        <v>23</v>
      </c>
      <c r="C23" s="37"/>
      <c r="D23" s="35">
        <v>-200000</v>
      </c>
      <c r="E23" s="36"/>
      <c r="F23" s="5"/>
    </row>
    <row r="24" spans="1:7" x14ac:dyDescent="0.25">
      <c r="A24" s="5"/>
      <c r="B24" s="5" t="s">
        <v>24</v>
      </c>
      <c r="C24" s="37"/>
      <c r="D24" s="38">
        <v>-30000</v>
      </c>
      <c r="E24" s="39"/>
      <c r="F24" s="5"/>
    </row>
    <row r="25" spans="1:7" x14ac:dyDescent="0.25">
      <c r="A25" s="5"/>
      <c r="B25" s="5" t="s">
        <v>25</v>
      </c>
      <c r="C25" s="37"/>
      <c r="D25" s="35">
        <f>SUM(D22:D24)</f>
        <v>-330000</v>
      </c>
      <c r="E25" s="36"/>
    </row>
    <row r="26" spans="1:7" x14ac:dyDescent="0.25">
      <c r="A26" s="25" t="s">
        <v>26</v>
      </c>
      <c r="B26" s="5"/>
      <c r="C26" s="33">
        <f>C21+D25</f>
        <v>157500</v>
      </c>
      <c r="D26" s="35"/>
      <c r="F26" s="40">
        <f>C26/C21</f>
        <v>0.32307692307692309</v>
      </c>
    </row>
    <row r="27" spans="1:7" x14ac:dyDescent="0.25">
      <c r="A27" s="5"/>
      <c r="B27" s="5" t="s">
        <v>27</v>
      </c>
      <c r="C27" s="37"/>
      <c r="D27" s="35">
        <v>-10000</v>
      </c>
      <c r="E27" s="36"/>
      <c r="F27" s="5"/>
    </row>
    <row r="28" spans="1:7" x14ac:dyDescent="0.25">
      <c r="A28" s="5"/>
      <c r="B28" s="5" t="s">
        <v>28</v>
      </c>
      <c r="C28" s="37"/>
      <c r="D28" s="35">
        <v>-5050</v>
      </c>
      <c r="E28" s="36"/>
      <c r="F28" s="5"/>
    </row>
    <row r="29" spans="1:7" x14ac:dyDescent="0.25">
      <c r="A29" s="5"/>
      <c r="B29" s="41" t="s">
        <v>29</v>
      </c>
      <c r="C29" s="37"/>
      <c r="D29" s="38">
        <v>-33500</v>
      </c>
      <c r="E29" s="39"/>
      <c r="F29" s="5"/>
    </row>
    <row r="30" spans="1:7" x14ac:dyDescent="0.25">
      <c r="A30" s="5"/>
      <c r="B30" s="5" t="s">
        <v>30</v>
      </c>
      <c r="D30" s="42">
        <f>SUM(D27:D29)</f>
        <v>-48550</v>
      </c>
      <c r="E30" s="29"/>
    </row>
    <row r="31" spans="1:7" ht="15.75" thickBot="1" x14ac:dyDescent="0.3">
      <c r="A31" s="25" t="s">
        <v>31</v>
      </c>
      <c r="B31" s="5"/>
      <c r="C31" s="43">
        <f>C26+D30</f>
        <v>108950</v>
      </c>
      <c r="D31" s="37"/>
      <c r="F31" s="40">
        <f>C31/C21</f>
        <v>0.2234871794871795</v>
      </c>
    </row>
    <row r="32" spans="1:7" ht="15.75" thickTop="1" x14ac:dyDescent="0.25">
      <c r="A32" s="5"/>
      <c r="F32" s="5"/>
    </row>
    <row r="33" spans="1:6" x14ac:dyDescent="0.25">
      <c r="A33" s="5"/>
      <c r="B33" s="25" t="s">
        <v>32</v>
      </c>
      <c r="C33" s="44">
        <v>10</v>
      </c>
      <c r="D33" s="45" t="s">
        <v>33</v>
      </c>
      <c r="E33" s="25" t="s">
        <v>34</v>
      </c>
      <c r="F33" s="5"/>
    </row>
    <row r="34" spans="1:6" ht="15.75" thickBot="1" x14ac:dyDescent="0.3">
      <c r="A34" s="5"/>
      <c r="B34" s="24" t="s">
        <v>35</v>
      </c>
      <c r="C34" s="55">
        <v>2.4</v>
      </c>
      <c r="D34" s="47">
        <v>48750</v>
      </c>
      <c r="E34" s="48">
        <v>0</v>
      </c>
      <c r="F34" s="5"/>
    </row>
    <row r="35" spans="1:6" ht="15.75" thickBot="1" x14ac:dyDescent="0.3">
      <c r="A35" s="30"/>
      <c r="B35" s="49" t="s">
        <v>36</v>
      </c>
      <c r="C35" s="50">
        <f>C33/C34</f>
        <v>4.166666666666667</v>
      </c>
      <c r="D35" s="51"/>
      <c r="E35" s="52"/>
      <c r="F35" s="5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507B-CD25-453B-862C-4E0A0D0C481F}">
  <dimension ref="A1:N34"/>
  <sheetViews>
    <sheetView topLeftCell="A12" workbookViewId="0">
      <selection activeCell="B33" sqref="B33"/>
    </sheetView>
  </sheetViews>
  <sheetFormatPr defaultRowHeight="15" x14ac:dyDescent="0.25"/>
  <cols>
    <col min="1" max="1" width="31" bestFit="1" customWidth="1"/>
    <col min="4" max="4" width="8.5703125" bestFit="1" customWidth="1"/>
    <col min="12" max="12" width="10.140625" bestFit="1" customWidth="1"/>
  </cols>
  <sheetData>
    <row r="1" spans="1:14" ht="15.75" thickBot="1" x14ac:dyDescent="0.3">
      <c r="A1" s="6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x14ac:dyDescent="0.25">
      <c r="A2" s="1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/>
    </row>
    <row r="3" spans="1:14" x14ac:dyDescent="0.25">
      <c r="A3" s="10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</row>
    <row r="4" spans="1:14" x14ac:dyDescent="0.25">
      <c r="A4" s="12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20"/>
    </row>
    <row r="5" spans="1:14" x14ac:dyDescent="0.25">
      <c r="A5" s="21" t="s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/>
      <c r="M5" s="22"/>
      <c r="N5" s="23"/>
    </row>
    <row r="6" spans="1:14" x14ac:dyDescent="0.25">
      <c r="A6" s="24" t="s">
        <v>1</v>
      </c>
      <c r="B6" s="8">
        <f>B14*0.22</f>
        <v>88000</v>
      </c>
      <c r="C6" s="8">
        <f t="shared" ref="C6:K6" si="0">C14*0.22</f>
        <v>66000</v>
      </c>
      <c r="D6" s="8">
        <f t="shared" si="0"/>
        <v>77000</v>
      </c>
      <c r="E6" s="8">
        <f t="shared" si="0"/>
        <v>66000</v>
      </c>
      <c r="F6" s="8">
        <f t="shared" si="0"/>
        <v>77000</v>
      </c>
      <c r="G6" s="8">
        <f t="shared" si="0"/>
        <v>88000</v>
      </c>
      <c r="H6" s="8">
        <f t="shared" si="0"/>
        <v>66000</v>
      </c>
      <c r="I6" s="8">
        <f t="shared" si="0"/>
        <v>77000</v>
      </c>
      <c r="J6" s="8">
        <f t="shared" si="0"/>
        <v>77000</v>
      </c>
      <c r="K6" s="8">
        <f t="shared" si="0"/>
        <v>88000</v>
      </c>
      <c r="L6" s="8">
        <f>SUM(B6:K6)</f>
        <v>770000</v>
      </c>
      <c r="M6" s="5"/>
      <c r="N6" s="7"/>
    </row>
    <row r="7" spans="1:14" x14ac:dyDescent="0.25">
      <c r="A7" s="25" t="s">
        <v>4</v>
      </c>
      <c r="B7" s="8">
        <f>B6*2%</f>
        <v>1760</v>
      </c>
      <c r="C7" s="8">
        <f t="shared" ref="C7:K7" si="1">C6*2%</f>
        <v>1320</v>
      </c>
      <c r="D7" s="8">
        <f t="shared" si="1"/>
        <v>1540</v>
      </c>
      <c r="E7" s="8">
        <f t="shared" si="1"/>
        <v>1320</v>
      </c>
      <c r="F7" s="8">
        <f t="shared" si="1"/>
        <v>1540</v>
      </c>
      <c r="G7" s="8">
        <f t="shared" si="1"/>
        <v>1760</v>
      </c>
      <c r="H7" s="8">
        <f t="shared" si="1"/>
        <v>1320</v>
      </c>
      <c r="I7" s="8">
        <f t="shared" si="1"/>
        <v>1540</v>
      </c>
      <c r="J7" s="8">
        <f t="shared" si="1"/>
        <v>1540</v>
      </c>
      <c r="K7" s="8">
        <f t="shared" si="1"/>
        <v>1760</v>
      </c>
      <c r="L7" s="5"/>
      <c r="M7" s="5"/>
      <c r="N7" s="7"/>
    </row>
    <row r="8" spans="1:14" x14ac:dyDescent="0.25">
      <c r="A8" s="26" t="s">
        <v>7</v>
      </c>
      <c r="B8" s="5">
        <v>0</v>
      </c>
      <c r="C8" s="5">
        <v>6</v>
      </c>
      <c r="D8" s="5">
        <v>12</v>
      </c>
      <c r="E8" s="5">
        <v>18</v>
      </c>
      <c r="F8" s="5">
        <v>24</v>
      </c>
      <c r="G8" s="5">
        <v>30</v>
      </c>
      <c r="H8" s="5">
        <v>36</v>
      </c>
      <c r="I8" s="5">
        <v>42</v>
      </c>
      <c r="J8" s="5">
        <v>48</v>
      </c>
      <c r="K8" s="5">
        <v>54</v>
      </c>
      <c r="L8" s="5"/>
      <c r="M8" s="5"/>
      <c r="N8" s="7"/>
    </row>
    <row r="9" spans="1:14" x14ac:dyDescent="0.25">
      <c r="A9" s="25" t="s">
        <v>13</v>
      </c>
      <c r="B9" s="8">
        <f>(B7/12)*B8</f>
        <v>0</v>
      </c>
      <c r="C9" s="8">
        <f t="shared" ref="C9:K9" si="2">(C7/12)*C8</f>
        <v>660</v>
      </c>
      <c r="D9" s="8">
        <f t="shared" si="2"/>
        <v>1540</v>
      </c>
      <c r="E9" s="8">
        <f t="shared" si="2"/>
        <v>1980</v>
      </c>
      <c r="F9" s="8">
        <f t="shared" si="2"/>
        <v>3080</v>
      </c>
      <c r="G9" s="8">
        <f t="shared" si="2"/>
        <v>4400</v>
      </c>
      <c r="H9" s="8">
        <f t="shared" si="2"/>
        <v>3960</v>
      </c>
      <c r="I9" s="8">
        <f t="shared" si="2"/>
        <v>5390</v>
      </c>
      <c r="J9" s="8">
        <f t="shared" si="2"/>
        <v>6160</v>
      </c>
      <c r="K9" s="8">
        <f t="shared" si="2"/>
        <v>7919.9999999999991</v>
      </c>
      <c r="L9" s="8">
        <f>SUM(B9:K9)</f>
        <v>35090</v>
      </c>
      <c r="M9" s="5"/>
      <c r="N9" s="7"/>
    </row>
    <row r="10" spans="1:14" x14ac:dyDescent="0.25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9">
        <f>L9/L6</f>
        <v>4.5571428571428568E-2</v>
      </c>
      <c r="M10" s="5"/>
      <c r="N10" s="7"/>
    </row>
    <row r="11" spans="1:14" x14ac:dyDescent="0.25">
      <c r="A11" s="11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</row>
    <row r="12" spans="1:14" x14ac:dyDescent="0.25">
      <c r="A12" s="11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</row>
    <row r="13" spans="1:14" x14ac:dyDescent="0.25">
      <c r="A13" s="21" t="s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/>
      <c r="M13" s="22"/>
      <c r="N13" s="23"/>
    </row>
    <row r="14" spans="1:14" x14ac:dyDescent="0.25">
      <c r="A14" s="24" t="s">
        <v>1</v>
      </c>
      <c r="B14" s="8">
        <v>400000</v>
      </c>
      <c r="C14" s="8">
        <v>300000</v>
      </c>
      <c r="D14" s="8">
        <v>350000</v>
      </c>
      <c r="E14" s="8">
        <v>300000</v>
      </c>
      <c r="F14" s="8">
        <v>350000</v>
      </c>
      <c r="G14" s="8">
        <v>400000</v>
      </c>
      <c r="H14" s="8">
        <v>300000</v>
      </c>
      <c r="I14" s="8">
        <v>350000</v>
      </c>
      <c r="J14" s="8">
        <v>350000</v>
      </c>
      <c r="K14" s="8">
        <v>400000</v>
      </c>
      <c r="L14" s="8">
        <f>SUM(B14:K14)</f>
        <v>3500000</v>
      </c>
      <c r="M14" s="5"/>
      <c r="N14" s="7"/>
    </row>
    <row r="15" spans="1:14" x14ac:dyDescent="0.25">
      <c r="A15" s="25" t="s">
        <v>12</v>
      </c>
      <c r="B15" s="8">
        <f>B7/3</f>
        <v>586.66666666666663</v>
      </c>
      <c r="C15" s="8">
        <f t="shared" ref="C15:K15" si="3">C7/3</f>
        <v>440</v>
      </c>
      <c r="D15" s="8">
        <f t="shared" si="3"/>
        <v>513.33333333333337</v>
      </c>
      <c r="E15" s="8">
        <f t="shared" si="3"/>
        <v>440</v>
      </c>
      <c r="F15" s="8">
        <f t="shared" si="3"/>
        <v>513.33333333333337</v>
      </c>
      <c r="G15" s="8">
        <f t="shared" si="3"/>
        <v>586.66666666666663</v>
      </c>
      <c r="H15" s="8">
        <f t="shared" si="3"/>
        <v>440</v>
      </c>
      <c r="I15" s="8">
        <f t="shared" si="3"/>
        <v>513.33333333333337</v>
      </c>
      <c r="J15" s="8">
        <f t="shared" si="3"/>
        <v>513.33333333333337</v>
      </c>
      <c r="K15" s="8">
        <f t="shared" si="3"/>
        <v>586.66666666666663</v>
      </c>
      <c r="L15" s="8"/>
      <c r="M15" s="5"/>
      <c r="N15" s="7"/>
    </row>
    <row r="16" spans="1:14" x14ac:dyDescent="0.25">
      <c r="A16" s="26" t="s">
        <v>11</v>
      </c>
      <c r="B16" s="8">
        <f>B14*2%</f>
        <v>8000</v>
      </c>
      <c r="C16" s="8">
        <f>C14*2%</f>
        <v>6000</v>
      </c>
      <c r="D16" s="8">
        <f>D14*2%</f>
        <v>7000</v>
      </c>
      <c r="E16" s="8">
        <f>E14*2%</f>
        <v>6000</v>
      </c>
      <c r="F16" s="8">
        <f>F14*2%</f>
        <v>7000</v>
      </c>
      <c r="G16" s="8">
        <f>G14*2%</f>
        <v>8000</v>
      </c>
      <c r="H16" s="8">
        <f>H14*2%</f>
        <v>6000</v>
      </c>
      <c r="I16" s="8">
        <f>I14*2%</f>
        <v>7000</v>
      </c>
      <c r="J16" s="8">
        <f>J14*2%</f>
        <v>7000</v>
      </c>
      <c r="K16" s="8">
        <f>K14*2%</f>
        <v>8000</v>
      </c>
      <c r="L16" s="5"/>
      <c r="M16" s="5"/>
      <c r="N16" s="7"/>
    </row>
    <row r="17" spans="1:14" x14ac:dyDescent="0.25">
      <c r="A17" s="25" t="s">
        <v>2</v>
      </c>
      <c r="B17" s="5">
        <v>56</v>
      </c>
      <c r="C17" s="5">
        <v>50</v>
      </c>
      <c r="D17" s="5">
        <v>44</v>
      </c>
      <c r="E17" s="5">
        <v>38</v>
      </c>
      <c r="F17" s="5">
        <v>32</v>
      </c>
      <c r="G17" s="5">
        <v>26</v>
      </c>
      <c r="H17" s="5">
        <v>20</v>
      </c>
      <c r="I17" s="5">
        <v>14</v>
      </c>
      <c r="J17" s="5">
        <v>8</v>
      </c>
      <c r="K17" s="5">
        <v>2</v>
      </c>
      <c r="L17" s="5"/>
      <c r="M17" s="5"/>
      <c r="N17" s="7"/>
    </row>
    <row r="18" spans="1:14" x14ac:dyDescent="0.25">
      <c r="A18" s="27" t="s">
        <v>3</v>
      </c>
      <c r="B18" s="13">
        <f>((B16/12)*B17)+B15</f>
        <v>37919.999999999993</v>
      </c>
      <c r="C18" s="13">
        <f t="shared" ref="C18:K18" si="4">((C16/12)*C17)+C15</f>
        <v>25440</v>
      </c>
      <c r="D18" s="13">
        <f t="shared" si="4"/>
        <v>26180</v>
      </c>
      <c r="E18" s="13">
        <f t="shared" si="4"/>
        <v>19440</v>
      </c>
      <c r="F18" s="13">
        <f t="shared" si="4"/>
        <v>19180</v>
      </c>
      <c r="G18" s="13">
        <f t="shared" si="4"/>
        <v>17920</v>
      </c>
      <c r="H18" s="13">
        <f t="shared" si="4"/>
        <v>10440</v>
      </c>
      <c r="I18" s="13">
        <f t="shared" si="4"/>
        <v>8680</v>
      </c>
      <c r="J18" s="13">
        <f t="shared" si="4"/>
        <v>5180</v>
      </c>
      <c r="K18" s="13">
        <f t="shared" si="4"/>
        <v>1920</v>
      </c>
      <c r="L18" s="13">
        <f>SUM(B18:K18)</f>
        <v>172300</v>
      </c>
      <c r="M18" s="14"/>
      <c r="N18" s="56">
        <f>L18+L9</f>
        <v>207390</v>
      </c>
    </row>
    <row r="19" spans="1:14" x14ac:dyDescent="0.25">
      <c r="L19" s="2"/>
    </row>
    <row r="20" spans="1:14" x14ac:dyDescent="0.25">
      <c r="A20" s="17" t="s">
        <v>16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</row>
    <row r="21" spans="1:14" x14ac:dyDescent="0.25">
      <c r="A21" s="28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</row>
    <row r="22" spans="1:14" x14ac:dyDescent="0.25">
      <c r="A22" s="11" t="s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/>
    </row>
    <row r="23" spans="1:14" x14ac:dyDescent="0.25">
      <c r="A23" s="21" t="s">
        <v>0</v>
      </c>
      <c r="B23" s="22">
        <v>1</v>
      </c>
      <c r="C23" s="22">
        <v>2</v>
      </c>
      <c r="D23" s="22">
        <v>3</v>
      </c>
      <c r="E23" s="22">
        <v>4</v>
      </c>
      <c r="F23" s="22">
        <v>5</v>
      </c>
      <c r="G23" s="22">
        <v>6</v>
      </c>
      <c r="H23" s="22">
        <v>7</v>
      </c>
      <c r="I23" s="22">
        <v>8</v>
      </c>
      <c r="J23" s="22">
        <v>9</v>
      </c>
      <c r="K23" s="22">
        <v>10</v>
      </c>
      <c r="L23" s="22"/>
      <c r="M23" s="22"/>
      <c r="N23" s="23"/>
    </row>
    <row r="24" spans="1:14" x14ac:dyDescent="0.25">
      <c r="A24" s="11" t="s">
        <v>9</v>
      </c>
      <c r="B24" s="8">
        <f>B6*0.98</f>
        <v>86240</v>
      </c>
      <c r="C24" s="8">
        <f t="shared" ref="C24:K24" si="5">C6*0.98</f>
        <v>64680</v>
      </c>
      <c r="D24" s="8">
        <f t="shared" si="5"/>
        <v>75460</v>
      </c>
      <c r="E24" s="8">
        <f t="shared" si="5"/>
        <v>64680</v>
      </c>
      <c r="F24" s="8">
        <f t="shared" si="5"/>
        <v>75460</v>
      </c>
      <c r="G24" s="8">
        <f t="shared" si="5"/>
        <v>86240</v>
      </c>
      <c r="H24" s="8">
        <f t="shared" si="5"/>
        <v>64680</v>
      </c>
      <c r="I24" s="8">
        <f t="shared" si="5"/>
        <v>75460</v>
      </c>
      <c r="J24" s="8">
        <f t="shared" si="5"/>
        <v>75460</v>
      </c>
      <c r="K24" s="8">
        <f t="shared" si="5"/>
        <v>86240</v>
      </c>
      <c r="L24" s="8">
        <f>SUM(B24:K24)</f>
        <v>754600</v>
      </c>
      <c r="M24" s="5"/>
      <c r="N24" s="7"/>
    </row>
    <row r="25" spans="1:14" x14ac:dyDescent="0.25">
      <c r="A25" s="11" t="s">
        <v>6</v>
      </c>
      <c r="B25" s="8">
        <v>1750</v>
      </c>
      <c r="C25" s="8">
        <v>1750</v>
      </c>
      <c r="D25" s="8">
        <v>1750</v>
      </c>
      <c r="E25" s="8">
        <v>1750</v>
      </c>
      <c r="F25" s="8">
        <v>1750</v>
      </c>
      <c r="G25" s="8">
        <v>1750</v>
      </c>
      <c r="H25" s="8">
        <v>1750</v>
      </c>
      <c r="I25" s="8">
        <v>1750</v>
      </c>
      <c r="J25" s="8">
        <v>1750</v>
      </c>
      <c r="K25" s="8">
        <v>1750</v>
      </c>
      <c r="L25" s="8">
        <f>SUM(B25:K25)</f>
        <v>17500</v>
      </c>
      <c r="M25" s="5"/>
      <c r="N25" s="7"/>
    </row>
    <row r="26" spans="1:14" x14ac:dyDescent="0.25">
      <c r="A26" s="11"/>
      <c r="B26" s="5"/>
      <c r="C26" s="5"/>
      <c r="D26" s="5"/>
      <c r="E26" s="5"/>
      <c r="F26" s="5"/>
      <c r="G26" s="5"/>
      <c r="H26" s="5"/>
      <c r="I26" s="5"/>
      <c r="J26" s="5"/>
      <c r="K26" s="5"/>
      <c r="L26" s="9">
        <f>L25/L24</f>
        <v>2.3191094619666047E-2</v>
      </c>
      <c r="M26" s="9">
        <f>L26-L10</f>
        <v>-2.2380333951762522E-2</v>
      </c>
      <c r="N26" s="7"/>
    </row>
    <row r="27" spans="1:14" x14ac:dyDescent="0.25">
      <c r="A27" s="11" t="s">
        <v>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/>
    </row>
    <row r="28" spans="1:14" x14ac:dyDescent="0.25">
      <c r="A28" s="11" t="s">
        <v>0</v>
      </c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5">
        <v>7</v>
      </c>
      <c r="I28" s="5">
        <v>8</v>
      </c>
      <c r="J28" s="5">
        <v>9</v>
      </c>
      <c r="K28" s="5">
        <v>10</v>
      </c>
      <c r="L28" s="5"/>
      <c r="M28" s="5"/>
      <c r="N28" s="7"/>
    </row>
    <row r="29" spans="1:14" x14ac:dyDescent="0.25">
      <c r="A29" s="11" t="s">
        <v>1</v>
      </c>
      <c r="B29" s="8">
        <f>B24/0.22</f>
        <v>392000</v>
      </c>
      <c r="C29" s="8">
        <f t="shared" ref="C29:K29" si="6">C24/0.22</f>
        <v>294000</v>
      </c>
      <c r="D29" s="8">
        <f t="shared" si="6"/>
        <v>343000</v>
      </c>
      <c r="E29" s="8">
        <f t="shared" si="6"/>
        <v>294000</v>
      </c>
      <c r="F29" s="8">
        <f t="shared" si="6"/>
        <v>343000</v>
      </c>
      <c r="G29" s="8">
        <f t="shared" si="6"/>
        <v>392000</v>
      </c>
      <c r="H29" s="8">
        <f t="shared" si="6"/>
        <v>294000</v>
      </c>
      <c r="I29" s="8">
        <f t="shared" si="6"/>
        <v>343000</v>
      </c>
      <c r="J29" s="8">
        <f t="shared" si="6"/>
        <v>343000</v>
      </c>
      <c r="K29" s="8">
        <f t="shared" si="6"/>
        <v>392000</v>
      </c>
      <c r="L29" s="8">
        <f>SUM(B29:K29)</f>
        <v>3430000</v>
      </c>
      <c r="M29" s="5"/>
      <c r="N29" s="7"/>
    </row>
    <row r="30" spans="1:14" x14ac:dyDescent="0.25">
      <c r="A30" s="11" t="s">
        <v>12</v>
      </c>
      <c r="B30" s="8">
        <f>(B24*0.02)/3</f>
        <v>574.93333333333328</v>
      </c>
      <c r="C30" s="8">
        <f t="shared" ref="C30:K30" si="7">(C24*0.02)/3</f>
        <v>431.20000000000005</v>
      </c>
      <c r="D30" s="8">
        <f t="shared" si="7"/>
        <v>503.06666666666666</v>
      </c>
      <c r="E30" s="8">
        <f t="shared" si="7"/>
        <v>431.20000000000005</v>
      </c>
      <c r="F30" s="8">
        <f t="shared" si="7"/>
        <v>503.06666666666666</v>
      </c>
      <c r="G30" s="8">
        <f t="shared" si="7"/>
        <v>574.93333333333328</v>
      </c>
      <c r="H30" s="8">
        <f t="shared" si="7"/>
        <v>431.20000000000005</v>
      </c>
      <c r="I30" s="8">
        <f t="shared" si="7"/>
        <v>503.06666666666666</v>
      </c>
      <c r="J30" s="8">
        <f t="shared" si="7"/>
        <v>503.06666666666666</v>
      </c>
      <c r="K30" s="8">
        <f t="shared" si="7"/>
        <v>574.93333333333328</v>
      </c>
      <c r="L30" s="8"/>
      <c r="M30" s="5"/>
      <c r="N30" s="7"/>
    </row>
    <row r="31" spans="1:14" x14ac:dyDescent="0.25">
      <c r="A31" s="11" t="s">
        <v>11</v>
      </c>
      <c r="B31" s="8">
        <f>B29*2%</f>
        <v>7840</v>
      </c>
      <c r="C31" s="8">
        <f t="shared" ref="C31:K31" si="8">C29*2%</f>
        <v>5880</v>
      </c>
      <c r="D31" s="8">
        <f t="shared" si="8"/>
        <v>6860</v>
      </c>
      <c r="E31" s="8">
        <f t="shared" si="8"/>
        <v>5880</v>
      </c>
      <c r="F31" s="8">
        <f t="shared" si="8"/>
        <v>6860</v>
      </c>
      <c r="G31" s="8">
        <f t="shared" si="8"/>
        <v>7840</v>
      </c>
      <c r="H31" s="8">
        <f t="shared" si="8"/>
        <v>5880</v>
      </c>
      <c r="I31" s="8">
        <f t="shared" si="8"/>
        <v>6860</v>
      </c>
      <c r="J31" s="8">
        <f t="shared" si="8"/>
        <v>6860</v>
      </c>
      <c r="K31" s="8">
        <f t="shared" si="8"/>
        <v>7840</v>
      </c>
      <c r="L31" s="5"/>
      <c r="M31" s="5"/>
      <c r="N31" s="7"/>
    </row>
    <row r="32" spans="1:14" x14ac:dyDescent="0.25">
      <c r="A32" s="11" t="s">
        <v>8</v>
      </c>
      <c r="B32" s="5">
        <v>56</v>
      </c>
      <c r="C32" s="5">
        <f>B32-5</f>
        <v>51</v>
      </c>
      <c r="D32" s="5">
        <f t="shared" ref="D32:K32" si="9">C32-5</f>
        <v>46</v>
      </c>
      <c r="E32" s="5">
        <f t="shared" si="9"/>
        <v>41</v>
      </c>
      <c r="F32" s="5">
        <f t="shared" si="9"/>
        <v>36</v>
      </c>
      <c r="G32" s="5">
        <f t="shared" si="9"/>
        <v>31</v>
      </c>
      <c r="H32" s="5">
        <f t="shared" si="9"/>
        <v>26</v>
      </c>
      <c r="I32" s="5">
        <f t="shared" si="9"/>
        <v>21</v>
      </c>
      <c r="J32" s="5">
        <f t="shared" si="9"/>
        <v>16</v>
      </c>
      <c r="K32" s="5">
        <f t="shared" si="9"/>
        <v>11</v>
      </c>
      <c r="L32" s="5"/>
      <c r="M32" s="5"/>
      <c r="N32" s="7"/>
    </row>
    <row r="33" spans="1:14" x14ac:dyDescent="0.25">
      <c r="A33" s="11" t="s">
        <v>3</v>
      </c>
      <c r="B33" s="8">
        <f>(((B31/12)*B32)+((B24*2%)/3))+B30</f>
        <v>37736.53333333334</v>
      </c>
      <c r="C33" s="8">
        <f t="shared" ref="C33:K33" si="10">(((C31/12)*C32)+((C24*2%)/3))+C30</f>
        <v>25852.400000000001</v>
      </c>
      <c r="D33" s="8">
        <f t="shared" si="10"/>
        <v>27302.799999999996</v>
      </c>
      <c r="E33" s="8">
        <f t="shared" si="10"/>
        <v>20952.400000000001</v>
      </c>
      <c r="F33" s="8">
        <f t="shared" si="10"/>
        <v>21586.133333333331</v>
      </c>
      <c r="G33" s="8">
        <f t="shared" si="10"/>
        <v>21403.200000000004</v>
      </c>
      <c r="H33" s="8">
        <f t="shared" si="10"/>
        <v>13602.400000000001</v>
      </c>
      <c r="I33" s="8">
        <f t="shared" si="10"/>
        <v>13011.133333333335</v>
      </c>
      <c r="J33" s="8">
        <f t="shared" si="10"/>
        <v>10152.800000000001</v>
      </c>
      <c r="K33" s="8">
        <f t="shared" si="10"/>
        <v>8336.5333333333328</v>
      </c>
      <c r="L33" s="8">
        <f>SUM(B33:K33)</f>
        <v>199936.33333333331</v>
      </c>
      <c r="M33" s="8"/>
      <c r="N33" s="57">
        <f>L25+L33+M33</f>
        <v>217436.33333333331</v>
      </c>
    </row>
    <row r="34" spans="1:14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58">
        <f>N33-N18</f>
        <v>10046.333333333314</v>
      </c>
    </row>
  </sheetData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AE8CE-8DBC-42B9-8EF2-7AA0337BD80A}">
  <dimension ref="A1:F35"/>
  <sheetViews>
    <sheetView tabSelected="1" workbookViewId="0">
      <selection activeCell="D33" sqref="D33"/>
    </sheetView>
  </sheetViews>
  <sheetFormatPr defaultRowHeight="15" x14ac:dyDescent="0.25"/>
  <cols>
    <col min="1" max="1" width="14.28515625" bestFit="1" customWidth="1"/>
    <col min="2" max="2" width="21.5703125" bestFit="1" customWidth="1"/>
    <col min="3" max="3" width="44.7109375" bestFit="1" customWidth="1"/>
    <col min="4" max="4" width="13.28515625" bestFit="1" customWidth="1"/>
    <col min="5" max="5" width="12.5703125" bestFit="1" customWidth="1"/>
    <col min="6" max="6" width="7.140625" bestFit="1" customWidth="1"/>
  </cols>
  <sheetData>
    <row r="1" spans="1:6" ht="15.75" thickBot="1" x14ac:dyDescent="0.3">
      <c r="A1" s="30"/>
      <c r="B1" s="30"/>
      <c r="C1" s="31" t="s">
        <v>37</v>
      </c>
      <c r="D1" s="30"/>
      <c r="E1" s="30"/>
      <c r="F1" s="30"/>
    </row>
    <row r="2" spans="1:6" x14ac:dyDescent="0.25">
      <c r="A2" s="5"/>
      <c r="B2" s="5"/>
      <c r="C2" s="32" t="s">
        <v>20</v>
      </c>
      <c r="D2" s="5"/>
      <c r="E2" s="5"/>
      <c r="F2" s="5"/>
    </row>
    <row r="3" spans="1:6" x14ac:dyDescent="0.25">
      <c r="A3" s="25" t="s">
        <v>21</v>
      </c>
      <c r="B3" s="5"/>
      <c r="C3" s="33">
        <f>D16*C15</f>
        <v>770000</v>
      </c>
      <c r="D3" s="34"/>
      <c r="E3" s="34"/>
      <c r="F3" s="5"/>
    </row>
    <row r="4" spans="1:6" x14ac:dyDescent="0.25">
      <c r="A4" s="5"/>
      <c r="B4" s="5" t="s">
        <v>22</v>
      </c>
      <c r="C4" s="34"/>
      <c r="D4" s="35">
        <v>-175000</v>
      </c>
      <c r="E4" s="36"/>
      <c r="F4" s="5"/>
    </row>
    <row r="5" spans="1:6" x14ac:dyDescent="0.25">
      <c r="A5" s="5"/>
      <c r="B5" s="5" t="s">
        <v>23</v>
      </c>
      <c r="C5" s="37"/>
      <c r="D5" s="35">
        <v>-300000</v>
      </c>
      <c r="E5" s="36"/>
      <c r="F5" s="5"/>
    </row>
    <row r="6" spans="1:6" x14ac:dyDescent="0.25">
      <c r="A6" s="5"/>
      <c r="B6" s="5" t="s">
        <v>24</v>
      </c>
      <c r="C6" s="37"/>
      <c r="D6" s="38">
        <v>-30000</v>
      </c>
      <c r="E6" s="39"/>
      <c r="F6" s="5"/>
    </row>
    <row r="7" spans="1:6" x14ac:dyDescent="0.25">
      <c r="A7" s="5"/>
      <c r="B7" s="5" t="s">
        <v>25</v>
      </c>
      <c r="C7" s="37"/>
      <c r="D7" s="35">
        <f>SUM(D4:D6)</f>
        <v>-505000</v>
      </c>
      <c r="E7" s="36"/>
    </row>
    <row r="8" spans="1:6" x14ac:dyDescent="0.25">
      <c r="A8" s="25" t="s">
        <v>26</v>
      </c>
      <c r="B8" s="5"/>
      <c r="C8" s="33">
        <f>C3+D7</f>
        <v>265000</v>
      </c>
      <c r="D8" s="35"/>
      <c r="F8" s="40">
        <f>C8/C3</f>
        <v>0.34415584415584416</v>
      </c>
    </row>
    <row r="9" spans="1:6" x14ac:dyDescent="0.25">
      <c r="A9" s="5"/>
      <c r="B9" s="5" t="s">
        <v>27</v>
      </c>
      <c r="C9" s="37"/>
      <c r="D9" s="35">
        <v>-35090</v>
      </c>
      <c r="E9" s="36"/>
      <c r="F9" s="5"/>
    </row>
    <row r="10" spans="1:6" x14ac:dyDescent="0.25">
      <c r="A10" s="5"/>
      <c r="B10" s="5" t="s">
        <v>28</v>
      </c>
      <c r="C10" s="37"/>
      <c r="D10" s="35">
        <v>-5050</v>
      </c>
      <c r="E10" s="36"/>
      <c r="F10" s="5"/>
    </row>
    <row r="11" spans="1:6" x14ac:dyDescent="0.25">
      <c r="A11" s="5"/>
      <c r="B11" s="41" t="s">
        <v>29</v>
      </c>
      <c r="C11" s="37"/>
      <c r="D11" s="38">
        <v>-62000</v>
      </c>
      <c r="E11" s="39"/>
      <c r="F11" s="5"/>
    </row>
    <row r="12" spans="1:6" x14ac:dyDescent="0.25">
      <c r="A12" s="5"/>
      <c r="B12" s="5" t="s">
        <v>30</v>
      </c>
      <c r="D12" s="42">
        <f>SUM(D9:D11)</f>
        <v>-102140</v>
      </c>
      <c r="E12" s="29"/>
    </row>
    <row r="13" spans="1:6" ht="15.75" thickBot="1" x14ac:dyDescent="0.3">
      <c r="A13" s="25" t="s">
        <v>31</v>
      </c>
      <c r="B13" s="5"/>
      <c r="C13" s="43">
        <f>C8+D12</f>
        <v>162860</v>
      </c>
      <c r="D13" s="37"/>
      <c r="F13" s="40">
        <f>C13/C3</f>
        <v>0.2115064935064935</v>
      </c>
    </row>
    <row r="14" spans="1:6" ht="15.75" thickTop="1" x14ac:dyDescent="0.25">
      <c r="A14" s="5"/>
      <c r="F14" s="29"/>
    </row>
    <row r="15" spans="1:6" x14ac:dyDescent="0.25">
      <c r="A15" s="5"/>
      <c r="B15" s="25" t="s">
        <v>32</v>
      </c>
      <c r="C15" s="44">
        <v>10</v>
      </c>
      <c r="D15" s="45" t="s">
        <v>33</v>
      </c>
      <c r="E15" s="25" t="s">
        <v>34</v>
      </c>
      <c r="F15" s="5"/>
    </row>
    <row r="16" spans="1:6" ht="15.75" thickBot="1" x14ac:dyDescent="0.3">
      <c r="A16" s="5"/>
      <c r="B16" s="24" t="s">
        <v>35</v>
      </c>
      <c r="C16" s="46">
        <v>2</v>
      </c>
      <c r="D16" s="47">
        <v>77000</v>
      </c>
      <c r="E16" s="48">
        <v>0</v>
      </c>
      <c r="F16" s="5"/>
    </row>
    <row r="17" spans="1:6" ht="15.75" thickBot="1" x14ac:dyDescent="0.3">
      <c r="A17" s="30"/>
      <c r="B17" s="49" t="s">
        <v>36</v>
      </c>
      <c r="C17" s="50">
        <f>C15/C16</f>
        <v>5</v>
      </c>
      <c r="D17" s="51"/>
      <c r="E17" s="52"/>
      <c r="F17" s="53"/>
    </row>
    <row r="18" spans="1:6" x14ac:dyDescent="0.25">
      <c r="A18" s="5"/>
      <c r="B18" s="5"/>
      <c r="C18" s="54"/>
      <c r="D18" s="8"/>
      <c r="E18" s="5"/>
      <c r="F18" s="5"/>
    </row>
    <row r="19" spans="1:6" ht="15.75" thickBot="1" x14ac:dyDescent="0.3">
      <c r="A19" s="30"/>
      <c r="B19" s="30"/>
      <c r="C19" s="31" t="s">
        <v>38</v>
      </c>
      <c r="D19" s="30"/>
      <c r="E19" s="30"/>
      <c r="F19" s="30"/>
    </row>
    <row r="20" spans="1:6" x14ac:dyDescent="0.25">
      <c r="A20" s="5"/>
      <c r="B20" s="5"/>
      <c r="C20" s="32" t="s">
        <v>20</v>
      </c>
      <c r="D20" s="5"/>
      <c r="E20" s="5"/>
      <c r="F20" s="5"/>
    </row>
    <row r="21" spans="1:6" x14ac:dyDescent="0.25">
      <c r="A21" s="25" t="s">
        <v>21</v>
      </c>
      <c r="B21" s="5"/>
      <c r="C21" s="33">
        <f>D34*C33</f>
        <v>754600</v>
      </c>
      <c r="D21" s="34"/>
      <c r="E21" s="34"/>
      <c r="F21" s="5"/>
    </row>
    <row r="22" spans="1:6" x14ac:dyDescent="0.25">
      <c r="A22" s="5"/>
      <c r="B22" s="5" t="s">
        <v>22</v>
      </c>
      <c r="C22" s="34"/>
      <c r="D22" s="35">
        <v>-175000</v>
      </c>
      <c r="E22" s="36"/>
      <c r="F22" s="5"/>
    </row>
    <row r="23" spans="1:6" x14ac:dyDescent="0.25">
      <c r="A23" s="5"/>
      <c r="B23" s="5" t="s">
        <v>23</v>
      </c>
      <c r="C23" s="37"/>
      <c r="D23" s="35">
        <v>-300000</v>
      </c>
      <c r="E23" s="36"/>
      <c r="F23" s="5"/>
    </row>
    <row r="24" spans="1:6" x14ac:dyDescent="0.25">
      <c r="A24" s="5"/>
      <c r="B24" s="5" t="s">
        <v>24</v>
      </c>
      <c r="C24" s="37"/>
      <c r="D24" s="38">
        <v>-30000</v>
      </c>
      <c r="E24" s="39"/>
      <c r="F24" s="5"/>
    </row>
    <row r="25" spans="1:6" x14ac:dyDescent="0.25">
      <c r="A25" s="5"/>
      <c r="B25" s="5" t="s">
        <v>25</v>
      </c>
      <c r="C25" s="37"/>
      <c r="D25" s="35">
        <f>SUM(D22:D24)</f>
        <v>-505000</v>
      </c>
      <c r="E25" s="36"/>
    </row>
    <row r="26" spans="1:6" x14ac:dyDescent="0.25">
      <c r="A26" s="25" t="s">
        <v>26</v>
      </c>
      <c r="B26" s="5"/>
      <c r="C26" s="33">
        <f>C21+D25</f>
        <v>249600</v>
      </c>
      <c r="D26" s="35"/>
      <c r="F26" s="40">
        <f>C26/C21</f>
        <v>0.33077126954677977</v>
      </c>
    </row>
    <row r="27" spans="1:6" x14ac:dyDescent="0.25">
      <c r="A27" s="5"/>
      <c r="B27" s="5" t="s">
        <v>27</v>
      </c>
      <c r="C27" s="37"/>
      <c r="D27" s="35">
        <v>-17500</v>
      </c>
      <c r="E27" s="36"/>
      <c r="F27" s="5"/>
    </row>
    <row r="28" spans="1:6" x14ac:dyDescent="0.25">
      <c r="A28" s="5"/>
      <c r="B28" s="5" t="s">
        <v>28</v>
      </c>
      <c r="C28" s="37"/>
      <c r="D28" s="35">
        <v>-5050</v>
      </c>
      <c r="E28" s="36"/>
      <c r="F28" s="5"/>
    </row>
    <row r="29" spans="1:6" x14ac:dyDescent="0.25">
      <c r="A29" s="5"/>
      <c r="B29" s="41" t="s">
        <v>29</v>
      </c>
      <c r="C29" s="37"/>
      <c r="D29" s="38">
        <v>-54000</v>
      </c>
      <c r="E29" s="39"/>
      <c r="F29" s="5"/>
    </row>
    <row r="30" spans="1:6" x14ac:dyDescent="0.25">
      <c r="A30" s="5"/>
      <c r="B30" s="5" t="s">
        <v>30</v>
      </c>
      <c r="D30" s="42">
        <f>SUM(D27:D29)</f>
        <v>-76550</v>
      </c>
      <c r="E30" s="29"/>
    </row>
    <row r="31" spans="1:6" ht="15.75" thickBot="1" x14ac:dyDescent="0.3">
      <c r="A31" s="25" t="s">
        <v>31</v>
      </c>
      <c r="B31" s="5"/>
      <c r="C31" s="43">
        <f>C26+D30</f>
        <v>173050</v>
      </c>
      <c r="D31" s="37"/>
      <c r="F31" s="40">
        <f>C31/C21</f>
        <v>0.22932679565332625</v>
      </c>
    </row>
    <row r="32" spans="1:6" ht="15.75" thickTop="1" x14ac:dyDescent="0.25">
      <c r="A32" s="5"/>
      <c r="F32" s="29"/>
    </row>
    <row r="33" spans="1:6" x14ac:dyDescent="0.25">
      <c r="A33" s="5"/>
      <c r="B33" s="25" t="s">
        <v>32</v>
      </c>
      <c r="C33" s="44">
        <v>10</v>
      </c>
      <c r="D33" s="45" t="s">
        <v>33</v>
      </c>
      <c r="E33" s="25" t="s">
        <v>34</v>
      </c>
      <c r="F33" s="5"/>
    </row>
    <row r="34" spans="1:6" ht="15.75" thickBot="1" x14ac:dyDescent="0.3">
      <c r="A34" s="5"/>
      <c r="B34" s="24" t="s">
        <v>35</v>
      </c>
      <c r="C34" s="55">
        <v>2.4</v>
      </c>
      <c r="D34" s="47">
        <v>75460</v>
      </c>
      <c r="E34" s="48">
        <v>0</v>
      </c>
      <c r="F34" s="5"/>
    </row>
    <row r="35" spans="1:6" ht="15.75" thickBot="1" x14ac:dyDescent="0.3">
      <c r="A35" s="30"/>
      <c r="B35" s="49" t="s">
        <v>36</v>
      </c>
      <c r="C35" s="59">
        <f>C33/C34</f>
        <v>4.166666666666667</v>
      </c>
      <c r="D35" s="51"/>
      <c r="E35" s="52"/>
      <c r="F35" s="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Sheet2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</dc:creator>
  <cp:lastModifiedBy>RB</cp:lastModifiedBy>
  <cp:lastPrinted>2019-04-09T13:20:34Z</cp:lastPrinted>
  <dcterms:created xsi:type="dcterms:W3CDTF">2019-04-02T12:28:12Z</dcterms:created>
  <dcterms:modified xsi:type="dcterms:W3CDTF">2019-04-09T15:38:49Z</dcterms:modified>
</cp:coreProperties>
</file>